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Лист1!$A$1:$Q$42</definedName>
  </definedNames>
  <calcPr calcId="125725"/>
</workbook>
</file>

<file path=xl/calcChain.xml><?xml version="1.0" encoding="utf-8"?>
<calcChain xmlns="http://schemas.openxmlformats.org/spreadsheetml/2006/main">
  <c r="O27" i="1"/>
  <c r="O34" s="1"/>
  <c r="O30"/>
  <c r="O9"/>
  <c r="O10"/>
  <c r="O11"/>
  <c r="O12"/>
  <c r="O13"/>
  <c r="O14"/>
  <c r="O15"/>
  <c r="O16"/>
  <c r="O17"/>
  <c r="O18"/>
  <c r="O19"/>
  <c r="O20"/>
  <c r="O21"/>
  <c r="O22"/>
  <c r="O8"/>
  <c r="O25"/>
  <c r="O26"/>
  <c r="O24"/>
  <c r="D32"/>
  <c r="O32" s="1"/>
  <c r="D31"/>
  <c r="O31" s="1"/>
  <c r="D23"/>
  <c r="O23" s="1"/>
  <c r="K37"/>
  <c r="L37"/>
  <c r="M37"/>
  <c r="K34"/>
  <c r="L34"/>
  <c r="M34"/>
  <c r="K33"/>
  <c r="L33"/>
  <c r="M33"/>
  <c r="N30"/>
  <c r="K27"/>
  <c r="L27"/>
  <c r="M27"/>
  <c r="N9"/>
  <c r="N10"/>
  <c r="N11"/>
  <c r="N12"/>
  <c r="N13"/>
  <c r="N14"/>
  <c r="N15"/>
  <c r="N16"/>
  <c r="N17"/>
  <c r="N18"/>
  <c r="N19"/>
  <c r="N20"/>
  <c r="N21"/>
  <c r="N22"/>
  <c r="N24"/>
  <c r="N25"/>
  <c r="N26"/>
  <c r="N8"/>
  <c r="D29" i="2"/>
  <c r="C29"/>
  <c r="C3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 s="1"/>
  <c r="J20" s="1"/>
  <c r="H21"/>
  <c r="I21"/>
  <c r="J21" s="1"/>
  <c r="H22"/>
  <c r="I22" s="1"/>
  <c r="J22" s="1"/>
  <c r="L22"/>
  <c r="M22"/>
  <c r="L21"/>
  <c r="H36"/>
  <c r="I36" s="1"/>
  <c r="J36" s="1"/>
  <c r="H8"/>
  <c r="I8"/>
  <c r="J8" s="1"/>
  <c r="H9"/>
  <c r="I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4"/>
  <c r="I24"/>
  <c r="J24" s="1"/>
  <c r="H25"/>
  <c r="I25" s="1"/>
  <c r="J25" s="1"/>
  <c r="H26"/>
  <c r="I26"/>
  <c r="J26" s="1"/>
  <c r="I30"/>
  <c r="J30" s="1"/>
  <c r="A32"/>
  <c r="H31"/>
  <c r="I31" s="1"/>
  <c r="M2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2" l="1"/>
  <c r="I32" s="1"/>
  <c r="J32" s="1"/>
  <c r="N32" s="1"/>
  <c r="H23"/>
  <c r="I23" s="1"/>
  <c r="J23" s="1"/>
  <c r="N23" s="1"/>
  <c r="N27"/>
  <c r="O37"/>
  <c r="J31"/>
  <c r="N31" s="1"/>
  <c r="I33"/>
  <c r="J9"/>
  <c r="I27"/>
  <c r="J27"/>
  <c r="H27"/>
  <c r="J33" l="1"/>
  <c r="O33"/>
  <c r="N33"/>
  <c r="N34" s="1"/>
  <c r="N37" s="1"/>
  <c r="J34"/>
  <c r="J37" s="1"/>
  <c r="I34"/>
  <c r="G34" s="1"/>
  <c r="G37" s="1"/>
</calcChain>
</file>

<file path=xl/sharedStrings.xml><?xml version="1.0" encoding="utf-8"?>
<sst xmlns="http://schemas.openxmlformats.org/spreadsheetml/2006/main" count="143" uniqueCount="85">
  <si>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</si>
  <si>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</si>
  <si>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</si>
  <si>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</si>
  <si>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</si>
  <si>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</si>
  <si>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</si>
  <si>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</si>
  <si>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</si>
  <si>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</si>
  <si>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</si>
  <si>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</si>
  <si>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</si>
  <si>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</si>
  <si>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</si>
  <si>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</si>
  <si>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</si>
  <si>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</si>
  <si>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</si>
  <si>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</si>
  <si>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</si>
  <si>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</si>
  <si>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</si>
  <si>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</si>
  <si>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</si>
  <si>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</si>
  <si>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</si>
  <si>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</si>
  <si>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</si>
  <si>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</si>
  <si>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</si>
  <si>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</si>
  <si>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</si>
  <si>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</si>
  <si>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</si>
  <si>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</si>
  <si>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</si>
  <si>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</si>
  <si>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</si>
  <si>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</si>
  <si>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</si>
  <si>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</si>
  <si>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</si>
  <si>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</si>
  <si>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Осмотр наружных конструкций кирпичного или каменного дома</t>
  </si>
  <si>
    <t>Стоимость на 1 кв м общ. пл.</t>
  </si>
  <si>
    <t>убрать при печати</t>
  </si>
  <si>
    <t>Площадь ОИ</t>
  </si>
  <si>
    <t>г. Рязань ул. Новаторов д. 23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</si>
  <si>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</si>
  <si>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</si>
  <si>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</si>
  <si>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</si>
  <si>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</si>
  <si>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</si>
  <si>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постоянно</t>
  </si>
  <si>
    <t>Периодичность</t>
  </si>
  <si>
    <t>Замер сопротивления изоляции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</si>
  <si>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</si>
  <si>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</si>
  <si>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</si>
  <si>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</si>
  <si>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</si>
  <si>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</si>
  <si>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</si>
  <si>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</si>
  <si>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</si>
  <si>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</si>
  <si>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</si>
  <si>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</si>
  <si>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</si>
  <si>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</si>
  <si>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</si>
  <si>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</si>
  <si>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23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</si>
  <si>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</si>
  <si>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</si>
  <si>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</si>
  <si>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</si>
  <si>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</si>
  <si>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</si>
  <si>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01.12.2022</t>
  </si>
  <si>
    <t>ПРОЕКТ</t>
  </si>
  <si>
    <t>смета</t>
  </si>
  <si>
    <t>Расчет платы за услуги (работы)  по содержанию,управлению и текущему ремонту  общего имущества многоквартирного                                   дома на 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</si>
</sst>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4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6" fillId="2" borderId="0" xfId="0" applyNumberFormat="1" applyFont="1" applyFill="1"/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/>
    </xf>
    <xf numFmtId="4" fontId="7" fillId="0" borderId="0" xfId="0" applyNumberFormat="1" applyFont="1"/>
    <xf numFmtId="4" fontId="7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wrapText="1"/>
    </xf>
    <xf numFmtId="0" fontId="6" fillId="2" borderId="1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 wrapText="1"/>
    </xf>
    <xf numFmtId="4" fontId="10" fillId="0" borderId="2" xfId="0" applyNumberFormat="1" applyFont="1" applyFill="1" applyBorder="1" applyAlignment="1">
      <alignment horizontal="left" vertical="center" wrapText="1"/>
    </xf>
    <xf numFmtId="2" fontId="10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/>
    <xf numFmtId="4" fontId="8" fillId="2" borderId="1" xfId="0" applyNumberFormat="1" applyFont="1" applyFill="1" applyBorder="1"/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/>
    <xf numFmtId="0" fontId="7" fillId="3" borderId="4" xfId="0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right"/>
    </xf>
    <xf numFmtId="4" fontId="8" fillId="3" borderId="5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/>
    <xf numFmtId="0" fontId="8" fillId="0" borderId="0" xfId="0" applyFont="1" applyFill="1"/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wrapText="1"/>
    </xf>
    <xf numFmtId="2" fontId="11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wrapText="1"/>
    </xf>
    <xf numFmtId="2" fontId="5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/>
    <xf numFmtId="4" fontId="6" fillId="2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6" fillId="0" borderId="2" xfId="0" applyNumberFormat="1" applyFont="1" applyBorder="1"/>
    <xf numFmtId="4" fontId="6" fillId="2" borderId="2" xfId="0" applyNumberFormat="1" applyFont="1" applyFill="1" applyBorder="1"/>
    <xf numFmtId="4" fontId="8" fillId="2" borderId="2" xfId="0" applyNumberFormat="1" applyFont="1" applyFill="1" applyBorder="1"/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6" fillId="2" borderId="0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applyFont="1" applyFill="1" applyAlignment="1">
      <alignment horizontal="left"/>
    </xf>
    <xf numFmtId="0" fontId="0" fillId="0" borderId="0" xfId="0" applyAlignment="1"/>
    <xf numFmtId="0" fontId="13" fillId="0" borderId="0" xfId="0" applyFont="1" applyBorder="1" applyAlignment="1">
      <alignment horizontal="left"/>
    </xf>
    <xf numFmtId="0" fontId="8" fillId="3" borderId="6" xfId="0" applyFont="1" applyFill="1" applyBorder="1" applyAlignment="1">
      <alignment horizontal="right"/>
    </xf>
    <xf numFmtId="4" fontId="6" fillId="0" borderId="7" xfId="0" applyNumberFormat="1" applyFont="1" applyBorder="1" applyAlignment="1"/>
    <xf numFmtId="0" fontId="7" fillId="3" borderId="4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2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3"/>
  <sheetViews>
    <sheetView tabSelected="1" view="pageBreakPreview" zoomScale="75" zoomScaleNormal="85" zoomScaleSheetLayoutView="75" workbookViewId="0">
      <selection activeCell="A5" sqref="A5"/>
    </sheetView>
  </sheetViews>
  <sheetFormatPr defaultColWidth="8.85546875" defaultRowHeight="15.75"/>
  <cols>
    <col min="1" max="1" width="9.140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3" customWidth="1"/>
    <col min="7" max="7" width="14.140625" style="23" hidden="1" customWidth="1"/>
    <col min="8" max="8" width="15.5703125" style="26" hidden="1" customWidth="1"/>
    <col min="9" max="9" width="20.28515625" style="26" hidden="1" customWidth="1"/>
    <col min="10" max="10" width="16.42578125" style="26" hidden="1" customWidth="1"/>
    <col min="11" max="11" width="14" style="30" hidden="1" customWidth="1"/>
    <col min="12" max="12" width="14.85546875" style="30" hidden="1" customWidth="1"/>
    <col min="13" max="13" width="15.5703125" style="30" hidden="1" customWidth="1"/>
    <col min="14" max="14" width="25.140625" style="30" hidden="1" customWidth="1"/>
    <col min="15" max="15" width="20.42578125" style="98" customWidth="1"/>
    <col min="16" max="16384" width="8.85546875" style="1"/>
  </cols>
  <sheetData>
    <row r="1" spans="1:23">
      <c r="F1" s="2" t="s">
        <v>82</v>
      </c>
      <c r="G1" s="2"/>
    </row>
    <row r="2" spans="1:23">
      <c r="E2" s="116" t="s">
        <v>0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23" s="3" customFormat="1" ht="18.75" customHeight="1">
      <c r="A3" s="122" t="s">
        <v>84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3"/>
    </row>
    <row r="4" spans="1:23" s="3" customFormat="1" ht="34.5" customHeight="1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3"/>
    </row>
    <row r="5" spans="1:23" ht="24.75" customHeight="1">
      <c r="A5" s="4"/>
      <c r="B5" s="4" t="s">
        <v>48</v>
      </c>
      <c r="C5" s="4" t="s">
        <v>1</v>
      </c>
      <c r="D5" s="5">
        <v>3826.3</v>
      </c>
      <c r="E5" s="5">
        <v>3826.3</v>
      </c>
      <c r="F5" s="6"/>
      <c r="G5" s="6"/>
      <c r="H5" s="25"/>
      <c r="I5" s="25"/>
      <c r="K5" s="25"/>
      <c r="L5" s="25"/>
    </row>
    <row r="6" spans="1:23" ht="20.25" customHeight="1">
      <c r="A6" s="118" t="s">
        <v>2</v>
      </c>
      <c r="B6" s="118"/>
      <c r="C6" s="118"/>
      <c r="D6" s="118"/>
      <c r="E6" s="118"/>
      <c r="F6" s="118"/>
      <c r="G6" s="118"/>
      <c r="H6" s="118"/>
      <c r="I6" s="118"/>
      <c r="K6" s="120" t="s">
        <v>46</v>
      </c>
      <c r="L6" s="120"/>
      <c r="M6" s="120"/>
    </row>
    <row r="7" spans="1:23" ht="53.45" customHeight="1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8" t="s">
        <v>56</v>
      </c>
      <c r="G7" s="8"/>
      <c r="H7" s="11" t="s">
        <v>9</v>
      </c>
      <c r="I7" s="11" t="s">
        <v>8</v>
      </c>
      <c r="J7" s="11" t="s">
        <v>45</v>
      </c>
      <c r="K7" s="32" t="s">
        <v>47</v>
      </c>
      <c r="L7" s="32"/>
      <c r="M7" s="41"/>
      <c r="N7" s="11" t="s">
        <v>45</v>
      </c>
      <c r="O7" s="99" t="s">
        <v>45</v>
      </c>
      <c r="P7" s="42"/>
      <c r="Q7" s="42"/>
      <c r="R7" s="43"/>
      <c r="S7" s="43"/>
      <c r="T7" s="43"/>
      <c r="U7" s="43"/>
      <c r="V7" s="43"/>
      <c r="W7" s="43"/>
    </row>
    <row r="8" spans="1:23" ht="63">
      <c r="A8" s="7">
        <v>1</v>
      </c>
      <c r="B8" s="9" t="s">
        <v>13</v>
      </c>
      <c r="C8" s="7" t="s">
        <v>14</v>
      </c>
      <c r="D8" s="10">
        <v>0.33</v>
      </c>
      <c r="E8" s="10">
        <v>3826.3</v>
      </c>
      <c r="F8" s="8" t="s">
        <v>15</v>
      </c>
      <c r="G8" s="8">
        <v>12</v>
      </c>
      <c r="H8" s="11">
        <f t="shared" ref="H8:H26" si="0">D8*E8</f>
        <v>1262.6790000000001</v>
      </c>
      <c r="I8" s="27">
        <f t="shared" ref="I8:I26" si="1">G8*H8</f>
        <v>15152.148000000001</v>
      </c>
      <c r="J8" s="27">
        <f>I8/G8/E8</f>
        <v>0.33</v>
      </c>
      <c r="K8" s="32"/>
      <c r="L8" s="32"/>
      <c r="M8" s="90"/>
      <c r="N8" s="93">
        <f>J8*1.04</f>
        <v>0.34320000000000001</v>
      </c>
      <c r="O8" s="12">
        <f>N8*1.0296*1.092*1.1213</f>
        <v>0.43267347694771202</v>
      </c>
    </row>
    <row r="9" spans="1:23" ht="63">
      <c r="A9" s="7">
        <f t="shared" ref="A9:A26" si="2">A8+1</f>
        <v>2</v>
      </c>
      <c r="B9" s="9" t="s">
        <v>50</v>
      </c>
      <c r="C9" s="7" t="s">
        <v>14</v>
      </c>
      <c r="D9" s="10">
        <v>0.08</v>
      </c>
      <c r="E9" s="10">
        <v>3826.3</v>
      </c>
      <c r="F9" s="8" t="s">
        <v>15</v>
      </c>
      <c r="G9" s="8">
        <v>12</v>
      </c>
      <c r="H9" s="11">
        <f t="shared" si="0"/>
        <v>306.10400000000004</v>
      </c>
      <c r="I9" s="27">
        <f t="shared" si="1"/>
        <v>3673.2480000000005</v>
      </c>
      <c r="J9" s="27">
        <f t="shared" ref="J9:J26" si="3">I9/G9/E9</f>
        <v>0.08</v>
      </c>
      <c r="K9" s="32"/>
      <c r="L9" s="32"/>
      <c r="M9" s="90"/>
      <c r="N9" s="93">
        <f t="shared" ref="N9:N26" si="4">J9*1.04</f>
        <v>8.320000000000001E-2</v>
      </c>
      <c r="O9" s="12">
        <f t="shared" ref="O9:O22" si="5">N9*1.0296*1.092*1.1213</f>
        <v>0.10489053986611202</v>
      </c>
    </row>
    <row r="10" spans="1:23" ht="72" customHeight="1">
      <c r="A10" s="7">
        <f t="shared" si="2"/>
        <v>3</v>
      </c>
      <c r="B10" s="9" t="s">
        <v>17</v>
      </c>
      <c r="C10" s="7" t="s">
        <v>16</v>
      </c>
      <c r="D10" s="10">
        <v>0.16</v>
      </c>
      <c r="E10" s="10">
        <v>3826.3</v>
      </c>
      <c r="F10" s="8" t="s">
        <v>15</v>
      </c>
      <c r="G10" s="8">
        <v>12</v>
      </c>
      <c r="H10" s="11">
        <f t="shared" si="0"/>
        <v>612.20800000000008</v>
      </c>
      <c r="I10" s="27">
        <f t="shared" si="1"/>
        <v>7346.496000000001</v>
      </c>
      <c r="J10" s="27">
        <f t="shared" si="3"/>
        <v>0.16</v>
      </c>
      <c r="K10" s="32"/>
      <c r="L10" s="32"/>
      <c r="M10" s="90"/>
      <c r="N10" s="93">
        <f t="shared" si="4"/>
        <v>0.16640000000000002</v>
      </c>
      <c r="O10" s="12">
        <f t="shared" si="5"/>
        <v>0.20978107973222404</v>
      </c>
    </row>
    <row r="11" spans="1:23" ht="72.75" customHeight="1">
      <c r="A11" s="7">
        <f t="shared" si="2"/>
        <v>4</v>
      </c>
      <c r="B11" s="9" t="s">
        <v>18</v>
      </c>
      <c r="C11" s="7" t="s">
        <v>19</v>
      </c>
      <c r="D11" s="10">
        <v>7.0000000000000007E-2</v>
      </c>
      <c r="E11" s="10">
        <v>3826.3</v>
      </c>
      <c r="F11" s="8" t="s">
        <v>15</v>
      </c>
      <c r="G11" s="8">
        <v>12</v>
      </c>
      <c r="H11" s="11">
        <f t="shared" si="0"/>
        <v>267.84100000000007</v>
      </c>
      <c r="I11" s="27">
        <f t="shared" si="1"/>
        <v>3214.0920000000006</v>
      </c>
      <c r="J11" s="27">
        <f t="shared" si="3"/>
        <v>7.0000000000000021E-2</v>
      </c>
      <c r="K11" s="32"/>
      <c r="L11" s="32"/>
      <c r="M11" s="90"/>
      <c r="N11" s="93">
        <f t="shared" si="4"/>
        <v>7.2800000000000017E-2</v>
      </c>
      <c r="O11" s="12">
        <f t="shared" si="5"/>
        <v>9.1779222382848039E-2</v>
      </c>
    </row>
    <row r="12" spans="1:23" ht="78.75">
      <c r="A12" s="7">
        <f t="shared" si="2"/>
        <v>5</v>
      </c>
      <c r="B12" s="9" t="s">
        <v>20</v>
      </c>
      <c r="C12" s="7" t="s">
        <v>21</v>
      </c>
      <c r="D12" s="10">
        <v>0.04</v>
      </c>
      <c r="E12" s="10">
        <v>3826.3</v>
      </c>
      <c r="F12" s="8" t="s">
        <v>15</v>
      </c>
      <c r="G12" s="8">
        <v>12</v>
      </c>
      <c r="H12" s="11">
        <f t="shared" si="0"/>
        <v>153.05200000000002</v>
      </c>
      <c r="I12" s="27">
        <f t="shared" si="1"/>
        <v>1836.6240000000003</v>
      </c>
      <c r="J12" s="27">
        <f t="shared" si="3"/>
        <v>0.04</v>
      </c>
      <c r="K12" s="32"/>
      <c r="L12" s="32"/>
      <c r="M12" s="90"/>
      <c r="N12" s="93">
        <f t="shared" si="4"/>
        <v>4.1600000000000005E-2</v>
      </c>
      <c r="O12" s="12">
        <f t="shared" si="5"/>
        <v>5.244526993305601E-2</v>
      </c>
    </row>
    <row r="13" spans="1:23" ht="63">
      <c r="A13" s="7">
        <f t="shared" si="2"/>
        <v>6</v>
      </c>
      <c r="B13" s="9" t="s">
        <v>23</v>
      </c>
      <c r="C13" s="7" t="s">
        <v>24</v>
      </c>
      <c r="D13" s="10">
        <v>0.2</v>
      </c>
      <c r="E13" s="10">
        <v>3826.3</v>
      </c>
      <c r="F13" s="8" t="s">
        <v>15</v>
      </c>
      <c r="G13" s="8">
        <v>12</v>
      </c>
      <c r="H13" s="11">
        <f t="shared" si="0"/>
        <v>765.2600000000001</v>
      </c>
      <c r="I13" s="27">
        <f t="shared" si="1"/>
        <v>9183.1200000000008</v>
      </c>
      <c r="J13" s="27">
        <f t="shared" si="3"/>
        <v>0.2</v>
      </c>
      <c r="K13" s="32"/>
      <c r="L13" s="32"/>
      <c r="M13" s="90"/>
      <c r="N13" s="93">
        <f t="shared" si="4"/>
        <v>0.20800000000000002</v>
      </c>
      <c r="O13" s="12">
        <f t="shared" si="5"/>
        <v>0.26222634966528008</v>
      </c>
    </row>
    <row r="14" spans="1:23" ht="69" customHeight="1">
      <c r="A14" s="7">
        <f t="shared" si="2"/>
        <v>7</v>
      </c>
      <c r="B14" s="9" t="s">
        <v>51</v>
      </c>
      <c r="C14" s="7" t="s">
        <v>26</v>
      </c>
      <c r="D14" s="10">
        <v>0.18000000000000002</v>
      </c>
      <c r="E14" s="10">
        <v>3826.3</v>
      </c>
      <c r="F14" s="8" t="s">
        <v>15</v>
      </c>
      <c r="G14" s="8">
        <v>12</v>
      </c>
      <c r="H14" s="11">
        <f t="shared" si="0"/>
        <v>688.73400000000015</v>
      </c>
      <c r="I14" s="27">
        <f t="shared" si="1"/>
        <v>8264.8080000000009</v>
      </c>
      <c r="J14" s="27">
        <f t="shared" si="3"/>
        <v>0.18</v>
      </c>
      <c r="K14" s="32"/>
      <c r="L14" s="32"/>
      <c r="M14" s="90"/>
      <c r="N14" s="93">
        <f t="shared" si="4"/>
        <v>0.18720000000000001</v>
      </c>
      <c r="O14" s="12">
        <f t="shared" si="5"/>
        <v>0.23600371469875203</v>
      </c>
    </row>
    <row r="15" spans="1:23" ht="72" customHeight="1">
      <c r="A15" s="7">
        <f t="shared" si="2"/>
        <v>8</v>
      </c>
      <c r="B15" s="24" t="s">
        <v>44</v>
      </c>
      <c r="C15" s="7" t="s">
        <v>26</v>
      </c>
      <c r="D15" s="10">
        <v>0.19</v>
      </c>
      <c r="E15" s="10">
        <v>3826.3</v>
      </c>
      <c r="F15" s="8" t="s">
        <v>15</v>
      </c>
      <c r="G15" s="8">
        <v>12</v>
      </c>
      <c r="H15" s="11">
        <f t="shared" si="0"/>
        <v>726.99700000000007</v>
      </c>
      <c r="I15" s="27">
        <f t="shared" si="1"/>
        <v>8723.9639999999999</v>
      </c>
      <c r="J15" s="27">
        <f t="shared" si="3"/>
        <v>0.18999999999999997</v>
      </c>
      <c r="K15" s="32"/>
      <c r="L15" s="32"/>
      <c r="M15" s="90"/>
      <c r="N15" s="93">
        <f t="shared" si="4"/>
        <v>0.19759999999999997</v>
      </c>
      <c r="O15" s="12">
        <f t="shared" si="5"/>
        <v>0.249115032182016</v>
      </c>
    </row>
    <row r="16" spans="1:23" ht="33" customHeight="1">
      <c r="A16" s="7">
        <f t="shared" si="2"/>
        <v>9</v>
      </c>
      <c r="B16" s="9" t="s">
        <v>52</v>
      </c>
      <c r="C16" s="7" t="s">
        <v>14</v>
      </c>
      <c r="D16" s="10">
        <v>0.52</v>
      </c>
      <c r="E16" s="10">
        <v>3826.3</v>
      </c>
      <c r="F16" s="8" t="s">
        <v>55</v>
      </c>
      <c r="G16" s="8">
        <v>12</v>
      </c>
      <c r="H16" s="11">
        <f t="shared" si="0"/>
        <v>1989.6760000000002</v>
      </c>
      <c r="I16" s="27">
        <f t="shared" si="1"/>
        <v>23876.112000000001</v>
      </c>
      <c r="J16" s="27">
        <f t="shared" si="3"/>
        <v>0.52</v>
      </c>
      <c r="K16" s="32"/>
      <c r="L16" s="32"/>
      <c r="M16" s="90"/>
      <c r="N16" s="93">
        <f t="shared" si="4"/>
        <v>0.54080000000000006</v>
      </c>
      <c r="O16" s="12">
        <f t="shared" si="5"/>
        <v>0.68178850912972822</v>
      </c>
    </row>
    <row r="17" spans="1:15" ht="33" customHeight="1">
      <c r="A17" s="7">
        <f t="shared" si="2"/>
        <v>10</v>
      </c>
      <c r="B17" s="9" t="s">
        <v>27</v>
      </c>
      <c r="C17" s="7" t="s">
        <v>14</v>
      </c>
      <c r="D17" s="10">
        <v>0.44</v>
      </c>
      <c r="E17" s="10">
        <v>3826.3</v>
      </c>
      <c r="F17" s="8" t="s">
        <v>55</v>
      </c>
      <c r="G17" s="8">
        <v>12</v>
      </c>
      <c r="H17" s="11">
        <f t="shared" si="0"/>
        <v>1683.5720000000001</v>
      </c>
      <c r="I17" s="27">
        <f t="shared" si="1"/>
        <v>20202.864000000001</v>
      </c>
      <c r="J17" s="27">
        <f t="shared" si="3"/>
        <v>0.44</v>
      </c>
      <c r="K17" s="32"/>
      <c r="L17" s="32"/>
      <c r="M17" s="90"/>
      <c r="N17" s="93">
        <f t="shared" si="4"/>
        <v>0.45760000000000001</v>
      </c>
      <c r="O17" s="12">
        <f t="shared" si="5"/>
        <v>0.57689796926361614</v>
      </c>
    </row>
    <row r="18" spans="1:15" ht="41.25" customHeight="1">
      <c r="A18" s="7">
        <f t="shared" si="2"/>
        <v>11</v>
      </c>
      <c r="B18" s="9" t="s">
        <v>28</v>
      </c>
      <c r="C18" s="7" t="s">
        <v>26</v>
      </c>
      <c r="D18" s="10">
        <v>0.05</v>
      </c>
      <c r="E18" s="10">
        <v>3826.3</v>
      </c>
      <c r="F18" s="8" t="s">
        <v>29</v>
      </c>
      <c r="G18" s="8">
        <v>12</v>
      </c>
      <c r="H18" s="11">
        <f t="shared" si="0"/>
        <v>191.31500000000003</v>
      </c>
      <c r="I18" s="27">
        <f t="shared" si="1"/>
        <v>2295.7800000000002</v>
      </c>
      <c r="J18" s="27">
        <f t="shared" si="3"/>
        <v>0.05</v>
      </c>
      <c r="K18" s="32"/>
      <c r="L18" s="32"/>
      <c r="M18" s="90"/>
      <c r="N18" s="93">
        <f t="shared" si="4"/>
        <v>5.2000000000000005E-2</v>
      </c>
      <c r="O18" s="12">
        <f t="shared" si="5"/>
        <v>6.555658741632002E-2</v>
      </c>
    </row>
    <row r="19" spans="1:15" ht="100.5" customHeight="1">
      <c r="A19" s="7">
        <f t="shared" si="2"/>
        <v>12</v>
      </c>
      <c r="B19" s="9" t="s">
        <v>30</v>
      </c>
      <c r="C19" s="7" t="s">
        <v>26</v>
      </c>
      <c r="D19" s="10">
        <v>0.08</v>
      </c>
      <c r="E19" s="10">
        <v>3826.3</v>
      </c>
      <c r="F19" s="8" t="s">
        <v>61</v>
      </c>
      <c r="G19" s="8">
        <v>12</v>
      </c>
      <c r="H19" s="11">
        <f t="shared" si="0"/>
        <v>306.10400000000004</v>
      </c>
      <c r="I19" s="27">
        <f t="shared" si="1"/>
        <v>3673.2480000000005</v>
      </c>
      <c r="J19" s="27">
        <f t="shared" si="3"/>
        <v>0.08</v>
      </c>
      <c r="K19" s="32"/>
      <c r="L19" s="32"/>
      <c r="M19" s="90"/>
      <c r="N19" s="93">
        <f t="shared" si="4"/>
        <v>8.320000000000001E-2</v>
      </c>
      <c r="O19" s="12">
        <f t="shared" si="5"/>
        <v>0.10489053986611202</v>
      </c>
    </row>
    <row r="20" spans="1:15" ht="16.5">
      <c r="A20" s="7">
        <f t="shared" si="2"/>
        <v>13</v>
      </c>
      <c r="B20" s="40" t="s">
        <v>57</v>
      </c>
      <c r="C20" s="7" t="s">
        <v>31</v>
      </c>
      <c r="D20" s="10">
        <v>0.26</v>
      </c>
      <c r="E20" s="10">
        <v>3826.3</v>
      </c>
      <c r="F20" s="8" t="s">
        <v>22</v>
      </c>
      <c r="G20" s="8">
        <v>12</v>
      </c>
      <c r="H20" s="11">
        <f t="shared" si="0"/>
        <v>994.83800000000008</v>
      </c>
      <c r="I20" s="27">
        <f t="shared" si="1"/>
        <v>11938.056</v>
      </c>
      <c r="J20" s="27">
        <f t="shared" si="3"/>
        <v>0.26</v>
      </c>
      <c r="K20" s="32"/>
      <c r="L20" s="32"/>
      <c r="M20" s="90"/>
      <c r="N20" s="93">
        <f t="shared" si="4"/>
        <v>0.27040000000000003</v>
      </c>
      <c r="O20" s="12">
        <f t="shared" si="5"/>
        <v>0.34089425456486411</v>
      </c>
    </row>
    <row r="21" spans="1:15" ht="31.5">
      <c r="A21" s="7">
        <f t="shared" si="2"/>
        <v>14</v>
      </c>
      <c r="B21" s="24" t="s">
        <v>53</v>
      </c>
      <c r="C21" s="7" t="s">
        <v>32</v>
      </c>
      <c r="D21" s="10">
        <v>1.87</v>
      </c>
      <c r="E21" s="10">
        <v>3826.3</v>
      </c>
      <c r="F21" s="8" t="s">
        <v>55</v>
      </c>
      <c r="G21" s="8">
        <v>12</v>
      </c>
      <c r="H21" s="11">
        <f t="shared" si="0"/>
        <v>7155.1810000000005</v>
      </c>
      <c r="I21" s="27">
        <f t="shared" si="1"/>
        <v>85862.172000000006</v>
      </c>
      <c r="J21" s="27">
        <f t="shared" si="3"/>
        <v>1.87</v>
      </c>
      <c r="K21" s="32">
        <v>554.79999999999995</v>
      </c>
      <c r="L21" s="32">
        <f>(5174.15+790+42.41)*12</f>
        <v>72078.720000000001</v>
      </c>
      <c r="M21" s="90">
        <f>L21*0.06+L21</f>
        <v>76403.443200000009</v>
      </c>
      <c r="N21" s="93">
        <f t="shared" si="4"/>
        <v>1.9448000000000001</v>
      </c>
      <c r="O21" s="12">
        <f t="shared" si="5"/>
        <v>2.4518163693703685</v>
      </c>
    </row>
    <row r="22" spans="1:15" ht="47.25">
      <c r="A22" s="7">
        <f t="shared" si="2"/>
        <v>15</v>
      </c>
      <c r="B22" s="24" t="s">
        <v>79</v>
      </c>
      <c r="C22" s="7" t="s">
        <v>33</v>
      </c>
      <c r="D22" s="10">
        <v>3.1199999999999997</v>
      </c>
      <c r="E22" s="10">
        <v>3826.3</v>
      </c>
      <c r="F22" s="8" t="s">
        <v>34</v>
      </c>
      <c r="G22" s="8">
        <v>12</v>
      </c>
      <c r="H22" s="11">
        <f t="shared" si="0"/>
        <v>11938.055999999999</v>
      </c>
      <c r="I22" s="27">
        <f t="shared" si="1"/>
        <v>143256.67199999999</v>
      </c>
      <c r="J22" s="27">
        <f t="shared" si="3"/>
        <v>3.1199999999999997</v>
      </c>
      <c r="K22" s="32">
        <v>894.8</v>
      </c>
      <c r="L22" s="32">
        <f>(5618.13+790+488.82)*12</f>
        <v>82763.399999999994</v>
      </c>
      <c r="M22" s="90">
        <f>L22*0.06+L22</f>
        <v>87729.203999999998</v>
      </c>
      <c r="N22" s="93">
        <f t="shared" si="4"/>
        <v>3.2447999999999997</v>
      </c>
      <c r="O22" s="12">
        <f t="shared" si="5"/>
        <v>4.0907310547783684</v>
      </c>
    </row>
    <row r="23" spans="1:15" ht="31.5">
      <c r="A23" s="7">
        <f t="shared" si="2"/>
        <v>16</v>
      </c>
      <c r="B23" s="13" t="s">
        <v>35</v>
      </c>
      <c r="C23" s="14" t="s">
        <v>36</v>
      </c>
      <c r="D23" s="106">
        <f>9183.32*1.1213</f>
        <v>10297.256716</v>
      </c>
      <c r="E23" s="10">
        <v>2</v>
      </c>
      <c r="F23" s="8" t="s">
        <v>55</v>
      </c>
      <c r="G23" s="8">
        <v>12</v>
      </c>
      <c r="H23" s="11">
        <f t="shared" si="0"/>
        <v>20594.513432</v>
      </c>
      <c r="I23" s="27">
        <f t="shared" si="1"/>
        <v>247134.161184</v>
      </c>
      <c r="J23" s="27">
        <f>I23/G23/D5</f>
        <v>5.3823572202911425</v>
      </c>
      <c r="K23" s="32"/>
      <c r="L23" s="32"/>
      <c r="M23" s="90"/>
      <c r="N23" s="93">
        <f t="shared" si="4"/>
        <v>5.5976515091027883</v>
      </c>
      <c r="O23" s="12">
        <f>D23*E23/E22</f>
        <v>5.3823572202911425</v>
      </c>
    </row>
    <row r="24" spans="1:15">
      <c r="A24" s="7">
        <f t="shared" si="2"/>
        <v>17</v>
      </c>
      <c r="B24" s="13" t="s">
        <v>37</v>
      </c>
      <c r="C24" s="14" t="s">
        <v>14</v>
      </c>
      <c r="D24" s="10">
        <v>1.74</v>
      </c>
      <c r="E24" s="10">
        <v>3826.3</v>
      </c>
      <c r="F24" s="8" t="s">
        <v>55</v>
      </c>
      <c r="G24" s="8">
        <v>12</v>
      </c>
      <c r="H24" s="11">
        <f t="shared" si="0"/>
        <v>6657.7620000000006</v>
      </c>
      <c r="I24" s="27">
        <f t="shared" si="1"/>
        <v>79893.144</v>
      </c>
      <c r="J24" s="27">
        <f t="shared" si="3"/>
        <v>1.7399999999999998</v>
      </c>
      <c r="K24" s="32"/>
      <c r="L24" s="32"/>
      <c r="M24" s="90"/>
      <c r="N24" s="93">
        <f t="shared" si="4"/>
        <v>1.8095999999999999</v>
      </c>
      <c r="O24" s="12">
        <f>N24*1.0296*1.092*1.1213</f>
        <v>2.2813692420879361</v>
      </c>
    </row>
    <row r="25" spans="1:15">
      <c r="A25" s="7">
        <f t="shared" si="2"/>
        <v>18</v>
      </c>
      <c r="B25" s="13" t="s">
        <v>38</v>
      </c>
      <c r="C25" s="14" t="s">
        <v>39</v>
      </c>
      <c r="D25" s="10">
        <v>0.24000000000000002</v>
      </c>
      <c r="E25" s="10">
        <v>3826.3</v>
      </c>
      <c r="F25" s="8" t="s">
        <v>55</v>
      </c>
      <c r="G25" s="8">
        <v>12</v>
      </c>
      <c r="H25" s="11">
        <f t="shared" si="0"/>
        <v>918.31200000000013</v>
      </c>
      <c r="I25" s="27">
        <f t="shared" si="1"/>
        <v>11019.744000000002</v>
      </c>
      <c r="J25" s="27">
        <f t="shared" si="3"/>
        <v>0.24000000000000005</v>
      </c>
      <c r="K25" s="32"/>
      <c r="L25" s="32"/>
      <c r="M25" s="90"/>
      <c r="N25" s="93">
        <f t="shared" si="4"/>
        <v>0.24960000000000004</v>
      </c>
      <c r="O25" s="12">
        <f t="shared" ref="O25:O26" si="6">N25*1.0296*1.092*1.1213</f>
        <v>0.31467161959833612</v>
      </c>
    </row>
    <row r="26" spans="1:15" ht="48.75" customHeight="1">
      <c r="A26" s="7">
        <f t="shared" si="2"/>
        <v>19</v>
      </c>
      <c r="B26" s="38" t="s">
        <v>40</v>
      </c>
      <c r="C26" s="12" t="s">
        <v>14</v>
      </c>
      <c r="D26" s="10">
        <v>1.3800000000000001</v>
      </c>
      <c r="E26" s="10">
        <v>3826.3</v>
      </c>
      <c r="F26" s="8" t="s">
        <v>55</v>
      </c>
      <c r="G26" s="8">
        <v>12</v>
      </c>
      <c r="H26" s="11">
        <f t="shared" si="0"/>
        <v>5280.2940000000008</v>
      </c>
      <c r="I26" s="27">
        <f t="shared" si="1"/>
        <v>63363.528000000006</v>
      </c>
      <c r="J26" s="27">
        <f t="shared" si="3"/>
        <v>1.3800000000000001</v>
      </c>
      <c r="K26" s="32"/>
      <c r="L26" s="32"/>
      <c r="M26" s="90"/>
      <c r="N26" s="93">
        <f t="shared" si="4"/>
        <v>1.4352000000000003</v>
      </c>
      <c r="O26" s="12">
        <f t="shared" si="6"/>
        <v>1.8093618126904327</v>
      </c>
    </row>
    <row r="27" spans="1:15" s="3" customFormat="1">
      <c r="A27" s="107" t="s">
        <v>58</v>
      </c>
      <c r="B27" s="119"/>
      <c r="C27" s="107"/>
      <c r="D27" s="107"/>
      <c r="E27" s="107"/>
      <c r="F27" s="107"/>
      <c r="G27" s="54"/>
      <c r="H27" s="56">
        <f>SUM(H8:H26)</f>
        <v>62492.498432</v>
      </c>
      <c r="I27" s="56">
        <f>SUM(I8:I26)</f>
        <v>749909.98118399992</v>
      </c>
      <c r="J27" s="55">
        <f>SUM(J8:J26)</f>
        <v>16.332357220291144</v>
      </c>
      <c r="K27" s="55">
        <f t="shared" ref="K27:N27" si="7">SUM(K8:K26)</f>
        <v>1449.6</v>
      </c>
      <c r="L27" s="55">
        <f t="shared" si="7"/>
        <v>154842.12</v>
      </c>
      <c r="M27" s="55">
        <f t="shared" si="7"/>
        <v>164132.64720000001</v>
      </c>
      <c r="N27" s="55">
        <f t="shared" si="7"/>
        <v>16.985651509102791</v>
      </c>
      <c r="O27" s="100">
        <f>SUM(O8:O26)-0.01</f>
        <v>19.729249864465224</v>
      </c>
    </row>
    <row r="28" spans="1:15" s="45" customFormat="1">
      <c r="A28" s="108" t="s">
        <v>41</v>
      </c>
      <c r="B28" s="108"/>
      <c r="C28" s="108"/>
      <c r="D28" s="108"/>
      <c r="E28" s="108"/>
      <c r="F28" s="108"/>
      <c r="G28" s="108"/>
      <c r="H28" s="108"/>
      <c r="I28" s="108"/>
      <c r="J28" s="85"/>
      <c r="K28" s="44"/>
      <c r="L28" s="44"/>
      <c r="M28" s="92"/>
      <c r="N28" s="95"/>
      <c r="O28" s="101"/>
    </row>
    <row r="29" spans="1:15" s="3" customFormat="1" ht="47.25">
      <c r="A29" s="46" t="s">
        <v>3</v>
      </c>
      <c r="B29" s="46" t="s">
        <v>4</v>
      </c>
      <c r="C29" s="46" t="s">
        <v>5</v>
      </c>
      <c r="D29" s="46" t="s">
        <v>6</v>
      </c>
      <c r="E29" s="46" t="s">
        <v>7</v>
      </c>
      <c r="F29" s="47" t="s">
        <v>56</v>
      </c>
      <c r="G29" s="47"/>
      <c r="H29" s="33" t="s">
        <v>9</v>
      </c>
      <c r="I29" s="33" t="s">
        <v>8</v>
      </c>
      <c r="J29" s="33" t="s">
        <v>45</v>
      </c>
      <c r="K29" s="31"/>
      <c r="L29" s="31"/>
      <c r="M29" s="31"/>
      <c r="N29" s="11" t="s">
        <v>45</v>
      </c>
      <c r="O29" s="99" t="s">
        <v>45</v>
      </c>
    </row>
    <row r="30" spans="1:15" s="3" customFormat="1" ht="41.25" customHeight="1">
      <c r="A30" s="46">
        <v>1</v>
      </c>
      <c r="B30" s="48" t="s">
        <v>41</v>
      </c>
      <c r="C30" s="49" t="s">
        <v>83</v>
      </c>
      <c r="D30" s="16">
        <v>3.66</v>
      </c>
      <c r="E30" s="46">
        <v>3826.3</v>
      </c>
      <c r="F30" s="47" t="s">
        <v>42</v>
      </c>
      <c r="G30" s="47">
        <v>12</v>
      </c>
      <c r="H30" s="33"/>
      <c r="I30" s="33">
        <f>D30*E30*G30</f>
        <v>168051.09600000002</v>
      </c>
      <c r="J30" s="50">
        <f>I30/G30/E30</f>
        <v>3.66</v>
      </c>
      <c r="K30" s="33"/>
      <c r="L30" s="33"/>
      <c r="M30" s="91"/>
      <c r="N30" s="94">
        <f>J30*1.04</f>
        <v>3.8064000000000004</v>
      </c>
      <c r="O30" s="12">
        <f>N30*1.0296*1.092*1.1213</f>
        <v>4.7987421988746251</v>
      </c>
    </row>
    <row r="31" spans="1:15" s="3" customFormat="1" ht="37.5" customHeight="1">
      <c r="A31" s="46">
        <v>2</v>
      </c>
      <c r="B31" s="39" t="s">
        <v>10</v>
      </c>
      <c r="C31" s="46" t="s">
        <v>11</v>
      </c>
      <c r="D31" s="106">
        <f>16.41*1.1213</f>
        <v>18.400532999999999</v>
      </c>
      <c r="E31" s="16">
        <v>1680</v>
      </c>
      <c r="F31" s="47" t="s">
        <v>42</v>
      </c>
      <c r="G31" s="47">
        <v>1</v>
      </c>
      <c r="H31" s="33">
        <f>D31*E31</f>
        <v>30912.89544</v>
      </c>
      <c r="I31" s="50">
        <f>G31*H31</f>
        <v>30912.89544</v>
      </c>
      <c r="J31" s="50">
        <f>I31/12/E30</f>
        <v>0.67325474217912862</v>
      </c>
      <c r="K31" s="33"/>
      <c r="L31" s="33"/>
      <c r="M31" s="91"/>
      <c r="N31" s="94">
        <f t="shared" ref="N31:N32" si="8">J31*1.04</f>
        <v>0.70018493186629382</v>
      </c>
      <c r="O31" s="12">
        <f>D31*E31/E30/12</f>
        <v>0.67325474217912873</v>
      </c>
    </row>
    <row r="32" spans="1:15" s="3" customFormat="1" ht="36.6" customHeight="1">
      <c r="A32" s="46">
        <f>A31+1</f>
        <v>3</v>
      </c>
      <c r="B32" s="39" t="s">
        <v>12</v>
      </c>
      <c r="C32" s="46" t="s">
        <v>11</v>
      </c>
      <c r="D32" s="106">
        <f>11.88*1.1213</f>
        <v>13.321044000000001</v>
      </c>
      <c r="E32" s="16">
        <v>1680</v>
      </c>
      <c r="F32" s="47" t="s">
        <v>42</v>
      </c>
      <c r="G32" s="47">
        <v>1</v>
      </c>
      <c r="H32" s="33">
        <f>D32*E32</f>
        <v>22379.353920000001</v>
      </c>
      <c r="I32" s="50">
        <f>G32*H32</f>
        <v>22379.353920000001</v>
      </c>
      <c r="J32" s="50">
        <f>I32/12/E30</f>
        <v>0.48740197057209317</v>
      </c>
      <c r="K32" s="33"/>
      <c r="L32" s="33"/>
      <c r="M32" s="91"/>
      <c r="N32" s="94">
        <f t="shared" si="8"/>
        <v>0.50689804939497696</v>
      </c>
      <c r="O32" s="12">
        <f>D32*E32/E30/12</f>
        <v>0.48740197057209317</v>
      </c>
    </row>
    <row r="33" spans="1:15" s="3" customFormat="1" ht="15" customHeight="1">
      <c r="A33" s="121" t="s">
        <v>58</v>
      </c>
      <c r="B33" s="121"/>
      <c r="C33" s="121"/>
      <c r="D33" s="121"/>
      <c r="E33" s="121"/>
      <c r="F33" s="121"/>
      <c r="G33" s="57"/>
      <c r="H33" s="58"/>
      <c r="I33" s="58">
        <f>SUM(I30:I32)</f>
        <v>221343.34536000001</v>
      </c>
      <c r="J33" s="58">
        <f>SUM(J30:J32)</f>
        <v>4.8206567127512221</v>
      </c>
      <c r="K33" s="58">
        <f t="shared" ref="K33:O33" si="9">SUM(K30:K32)</f>
        <v>0</v>
      </c>
      <c r="L33" s="58">
        <f t="shared" si="9"/>
        <v>0</v>
      </c>
      <c r="M33" s="58">
        <f t="shared" si="9"/>
        <v>0</v>
      </c>
      <c r="N33" s="58">
        <f t="shared" si="9"/>
        <v>5.0134829812612711</v>
      </c>
      <c r="O33" s="102">
        <f t="shared" si="9"/>
        <v>5.959398911625847</v>
      </c>
    </row>
    <row r="34" spans="1:15" s="51" customFormat="1">
      <c r="A34" s="107" t="s">
        <v>60</v>
      </c>
      <c r="B34" s="107"/>
      <c r="C34" s="107"/>
      <c r="D34" s="107"/>
      <c r="E34" s="107"/>
      <c r="F34" s="107"/>
      <c r="G34" s="59">
        <f>I34/12/E30</f>
        <v>21.153013933042363</v>
      </c>
      <c r="H34" s="55"/>
      <c r="I34" s="60">
        <f>I27+I33</f>
        <v>971253.32654399995</v>
      </c>
      <c r="J34" s="55">
        <f>J27+J33</f>
        <v>21.153013933042367</v>
      </c>
      <c r="K34" s="55">
        <f t="shared" ref="K34:N34" si="10">K27+K33</f>
        <v>1449.6</v>
      </c>
      <c r="L34" s="55">
        <f t="shared" si="10"/>
        <v>154842.12</v>
      </c>
      <c r="M34" s="55">
        <f t="shared" si="10"/>
        <v>164132.64720000001</v>
      </c>
      <c r="N34" s="55">
        <f t="shared" si="10"/>
        <v>21.999134490364064</v>
      </c>
      <c r="O34" s="100">
        <f>O27+O33</f>
        <v>25.688648776091071</v>
      </c>
    </row>
    <row r="35" spans="1:15" s="45" customFormat="1">
      <c r="A35" s="108" t="s">
        <v>59</v>
      </c>
      <c r="B35" s="108"/>
      <c r="C35" s="108"/>
      <c r="D35" s="108"/>
      <c r="E35" s="108"/>
      <c r="F35" s="108"/>
      <c r="G35" s="108"/>
      <c r="H35" s="108"/>
      <c r="I35" s="108"/>
      <c r="J35" s="86"/>
      <c r="K35" s="44"/>
      <c r="L35" s="44"/>
      <c r="M35" s="92"/>
      <c r="N35" s="95"/>
      <c r="O35" s="101"/>
    </row>
    <row r="36" spans="1:15" s="62" customFormat="1" ht="63">
      <c r="A36" s="37">
        <v>1</v>
      </c>
      <c r="B36" s="39" t="s">
        <v>81</v>
      </c>
      <c r="C36" s="15" t="s">
        <v>14</v>
      </c>
      <c r="D36" s="16">
        <v>2.64</v>
      </c>
      <c r="E36" s="10">
        <v>3826.3</v>
      </c>
      <c r="F36" s="89" t="s">
        <v>25</v>
      </c>
      <c r="G36" s="8">
        <v>12</v>
      </c>
      <c r="H36" s="11">
        <f>D36*E36</f>
        <v>10101.432000000001</v>
      </c>
      <c r="I36" s="27">
        <f>G36*H36</f>
        <v>121217.18400000001</v>
      </c>
      <c r="J36" s="27">
        <f>I36/G36/E36</f>
        <v>2.64</v>
      </c>
      <c r="K36" s="61"/>
      <c r="L36" s="61"/>
      <c r="M36" s="61"/>
      <c r="N36" s="96">
        <v>2.64</v>
      </c>
      <c r="O36" s="103">
        <v>3</v>
      </c>
    </row>
    <row r="37" spans="1:15" s="62" customFormat="1">
      <c r="A37" s="109" t="s">
        <v>80</v>
      </c>
      <c r="B37" s="110"/>
      <c r="C37" s="110"/>
      <c r="D37" s="110"/>
      <c r="E37" s="110"/>
      <c r="F37" s="111"/>
      <c r="G37" s="63">
        <f>G34+D36</f>
        <v>23.793013933042364</v>
      </c>
      <c r="H37" s="64"/>
      <c r="I37" s="65"/>
      <c r="J37" s="87">
        <f>J36+J34</f>
        <v>23.793013933042367</v>
      </c>
      <c r="K37" s="87">
        <f t="shared" ref="K37:O37" si="11">K36+K34</f>
        <v>1449.6</v>
      </c>
      <c r="L37" s="87">
        <f t="shared" si="11"/>
        <v>154842.12</v>
      </c>
      <c r="M37" s="87">
        <f t="shared" si="11"/>
        <v>164132.64720000001</v>
      </c>
      <c r="N37" s="97">
        <f t="shared" si="11"/>
        <v>24.639134490364064</v>
      </c>
      <c r="O37" s="104">
        <f t="shared" si="11"/>
        <v>28.688648776091071</v>
      </c>
    </row>
    <row r="38" spans="1:15" s="3" customFormat="1" ht="18.75" customHeight="1">
      <c r="A38" s="52" t="s">
        <v>43</v>
      </c>
      <c r="B38" s="112" t="s">
        <v>49</v>
      </c>
      <c r="C38" s="112"/>
      <c r="D38" s="112"/>
      <c r="E38" s="112"/>
      <c r="F38" s="112"/>
      <c r="G38" s="112"/>
      <c r="H38" s="112"/>
      <c r="I38" s="112"/>
      <c r="J38" s="113"/>
      <c r="K38" s="113"/>
      <c r="L38" s="113"/>
      <c r="M38" s="113"/>
      <c r="N38" s="113"/>
      <c r="O38" s="113"/>
    </row>
    <row r="39" spans="1:15" s="3" customFormat="1">
      <c r="A39" s="53"/>
      <c r="B39" s="114"/>
      <c r="C39" s="114"/>
      <c r="D39" s="114"/>
      <c r="E39" s="114"/>
      <c r="F39" s="114"/>
      <c r="G39" s="114"/>
      <c r="H39" s="114"/>
      <c r="I39" s="114"/>
      <c r="J39" s="115"/>
      <c r="K39" s="115"/>
      <c r="L39" s="115"/>
      <c r="M39" s="115"/>
      <c r="N39" s="115"/>
      <c r="O39" s="115"/>
    </row>
    <row r="40" spans="1:15" s="3" customFormat="1" ht="48" customHeight="1">
      <c r="A40" s="53"/>
      <c r="B40" s="114"/>
      <c r="C40" s="114"/>
      <c r="D40" s="114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</row>
    <row r="41" spans="1:15" ht="18.75" customHeight="1">
      <c r="A41" s="17"/>
      <c r="B41" s="17"/>
      <c r="C41" s="17"/>
      <c r="D41" s="17"/>
      <c r="E41" s="17"/>
      <c r="F41" s="18"/>
      <c r="G41" s="18"/>
      <c r="H41" s="28"/>
      <c r="I41" s="28"/>
      <c r="K41" s="34"/>
      <c r="L41" s="34"/>
    </row>
    <row r="42" spans="1:15" s="21" customFormat="1">
      <c r="A42" s="19"/>
      <c r="B42" s="20"/>
      <c r="C42" s="19"/>
      <c r="D42" s="20"/>
      <c r="F42" s="22"/>
      <c r="G42" s="22"/>
      <c r="H42" s="29"/>
      <c r="I42" s="29"/>
      <c r="J42" s="88"/>
      <c r="K42" s="36"/>
      <c r="L42" s="36"/>
      <c r="M42" s="35"/>
      <c r="N42" s="35"/>
      <c r="O42" s="105"/>
    </row>
    <row r="43" spans="1:15" s="21" customFormat="1" ht="37.9" customHeight="1">
      <c r="A43" s="19"/>
      <c r="B43" s="19"/>
      <c r="C43" s="19"/>
      <c r="D43" s="20"/>
      <c r="E43" s="19"/>
      <c r="F43" s="22"/>
      <c r="G43" s="22"/>
      <c r="H43" s="29"/>
      <c r="I43" s="29"/>
      <c r="J43" s="88"/>
      <c r="K43" s="36"/>
      <c r="L43" s="36"/>
      <c r="M43" s="35"/>
      <c r="N43" s="35"/>
      <c r="O43" s="105"/>
    </row>
  </sheetData>
  <mergeCells count="11">
    <mergeCell ref="E2:P2"/>
    <mergeCell ref="A6:I6"/>
    <mergeCell ref="A27:F27"/>
    <mergeCell ref="K6:M6"/>
    <mergeCell ref="A33:F33"/>
    <mergeCell ref="A3:P4"/>
    <mergeCell ref="A34:F34"/>
    <mergeCell ref="A28:I28"/>
    <mergeCell ref="A35:I35"/>
    <mergeCell ref="A37:F37"/>
    <mergeCell ref="B38:O40"/>
  </mergeCells>
  <pageMargins left="1.1023622047244095" right="0.11811023622047245" top="0.31496062992125984" bottom="0.11811023622047245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4" workbookViewId="0">
      <selection activeCell="D20" sqref="D20:D23"/>
    </sheetView>
  </sheetViews>
  <sheetFormatPr defaultRowHeight="15.75"/>
  <cols>
    <col min="1" max="1" width="9.140625" style="66"/>
    <col min="2" max="2" width="81.42578125" style="67" customWidth="1"/>
    <col min="3" max="3" width="36.42578125" style="68" customWidth="1"/>
    <col min="4" max="4" width="40.7109375" style="67" customWidth="1"/>
    <col min="5" max="16384" width="9.140625" style="67"/>
  </cols>
  <sheetData>
    <row r="1" spans="1:6" s="83" customFormat="1" ht="33" customHeight="1">
      <c r="A1" s="81"/>
      <c r="B1" s="82" t="s">
        <v>62</v>
      </c>
      <c r="C1" s="82"/>
      <c r="D1" s="82"/>
    </row>
    <row r="2" spans="1:6" s="83" customFormat="1" ht="33" customHeight="1">
      <c r="A2" s="81"/>
      <c r="B2" s="83" t="s">
        <v>63</v>
      </c>
      <c r="C2" s="84" t="s">
        <v>74</v>
      </c>
    </row>
    <row r="3" spans="1:6" s="66" customFormat="1" ht="63">
      <c r="A3" s="69" t="s">
        <v>3</v>
      </c>
      <c r="B3" s="69" t="s">
        <v>64</v>
      </c>
      <c r="C3" s="69" t="s">
        <v>65</v>
      </c>
      <c r="D3" s="69" t="s">
        <v>66</v>
      </c>
    </row>
    <row r="4" spans="1:6" ht="31.5">
      <c r="A4" s="69">
        <v>1</v>
      </c>
      <c r="B4" s="70" t="s">
        <v>13</v>
      </c>
      <c r="C4" s="71">
        <v>0.32</v>
      </c>
      <c r="D4" s="71">
        <v>0.32</v>
      </c>
      <c r="F4" s="75"/>
    </row>
    <row r="5" spans="1:6">
      <c r="A5" s="69">
        <f t="shared" ref="A5:A28" si="0">A4+1</f>
        <v>2</v>
      </c>
      <c r="B5" s="72" t="s">
        <v>50</v>
      </c>
      <c r="C5" s="71">
        <v>0.08</v>
      </c>
      <c r="D5" s="71">
        <v>0.08</v>
      </c>
      <c r="F5" s="75"/>
    </row>
    <row r="6" spans="1:6">
      <c r="A6" s="69">
        <f t="shared" si="0"/>
        <v>3</v>
      </c>
      <c r="B6" s="70" t="s">
        <v>17</v>
      </c>
      <c r="C6" s="71">
        <v>0.15</v>
      </c>
      <c r="D6" s="71">
        <v>0.15</v>
      </c>
      <c r="F6" s="75"/>
    </row>
    <row r="7" spans="1:6">
      <c r="A7" s="69">
        <f t="shared" si="0"/>
        <v>4</v>
      </c>
      <c r="B7" s="70" t="s">
        <v>18</v>
      </c>
      <c r="C7" s="71">
        <v>7.0000000000000021E-2</v>
      </c>
      <c r="D7" s="71">
        <v>7.0000000000000021E-2</v>
      </c>
      <c r="F7" s="75"/>
    </row>
    <row r="8" spans="1:6">
      <c r="A8" s="69">
        <f t="shared" si="0"/>
        <v>5</v>
      </c>
      <c r="B8" s="70" t="s">
        <v>20</v>
      </c>
      <c r="C8" s="73">
        <v>0.04</v>
      </c>
      <c r="D8" s="73">
        <v>0.04</v>
      </c>
      <c r="F8" s="75"/>
    </row>
    <row r="9" spans="1:6" ht="31.5">
      <c r="A9" s="69">
        <f t="shared" si="0"/>
        <v>6</v>
      </c>
      <c r="B9" s="70" t="s">
        <v>23</v>
      </c>
      <c r="C9" s="73">
        <v>0.18999999999999997</v>
      </c>
      <c r="D9" s="73">
        <v>0.18999999999999997</v>
      </c>
      <c r="F9" s="75"/>
    </row>
    <row r="10" spans="1:6">
      <c r="A10" s="69">
        <f t="shared" si="0"/>
        <v>7</v>
      </c>
      <c r="B10" s="70" t="s">
        <v>51</v>
      </c>
      <c r="C10" s="73">
        <v>0.17</v>
      </c>
      <c r="D10" s="73">
        <v>0.17</v>
      </c>
      <c r="F10" s="75"/>
    </row>
    <row r="11" spans="1:6">
      <c r="A11" s="69">
        <f t="shared" si="0"/>
        <v>8</v>
      </c>
      <c r="B11" s="70" t="s">
        <v>44</v>
      </c>
      <c r="C11" s="73">
        <v>0.18</v>
      </c>
      <c r="D11" s="73">
        <v>0.18</v>
      </c>
      <c r="F11" s="75"/>
    </row>
    <row r="12" spans="1:6">
      <c r="A12" s="69">
        <f t="shared" si="0"/>
        <v>9</v>
      </c>
      <c r="B12" s="70" t="s">
        <v>67</v>
      </c>
      <c r="C12" s="73">
        <v>0.50000000000000011</v>
      </c>
      <c r="D12" s="73">
        <v>0.50000000000000011</v>
      </c>
      <c r="F12" s="75"/>
    </row>
    <row r="13" spans="1:6">
      <c r="A13" s="69">
        <f t="shared" si="0"/>
        <v>10</v>
      </c>
      <c r="B13" s="70" t="s">
        <v>68</v>
      </c>
      <c r="C13" s="73">
        <v>0.42</v>
      </c>
      <c r="D13" s="73">
        <v>0.42</v>
      </c>
      <c r="F13" s="75"/>
    </row>
    <row r="14" spans="1:6">
      <c r="A14" s="69">
        <f t="shared" si="0"/>
        <v>11</v>
      </c>
      <c r="B14" s="70" t="s">
        <v>28</v>
      </c>
      <c r="C14" s="73">
        <v>0.05</v>
      </c>
      <c r="D14" s="73">
        <v>0.05</v>
      </c>
      <c r="F14" s="75"/>
    </row>
    <row r="15" spans="1:6">
      <c r="A15" s="69">
        <f t="shared" si="0"/>
        <v>12</v>
      </c>
      <c r="B15" s="70" t="s">
        <v>30</v>
      </c>
      <c r="C15" s="73">
        <v>0.08</v>
      </c>
      <c r="D15" s="73">
        <v>0.08</v>
      </c>
      <c r="F15" s="75"/>
    </row>
    <row r="16" spans="1:6">
      <c r="A16" s="69">
        <f t="shared" si="0"/>
        <v>13</v>
      </c>
      <c r="B16" s="70" t="s">
        <v>57</v>
      </c>
      <c r="C16" s="73">
        <v>0.25000000000000006</v>
      </c>
      <c r="D16" s="73">
        <v>0.25000000000000006</v>
      </c>
      <c r="F16" s="75"/>
    </row>
    <row r="17" spans="1:6">
      <c r="A17" s="69">
        <f t="shared" si="0"/>
        <v>14</v>
      </c>
      <c r="B17" s="70" t="s">
        <v>53</v>
      </c>
      <c r="C17" s="73">
        <v>1.66</v>
      </c>
      <c r="D17" s="73">
        <v>1.66</v>
      </c>
      <c r="F17" s="75"/>
    </row>
    <row r="18" spans="1:6">
      <c r="A18" s="69">
        <f t="shared" si="0"/>
        <v>15</v>
      </c>
      <c r="B18" s="70" t="s">
        <v>54</v>
      </c>
      <c r="C18" s="73">
        <v>1.91</v>
      </c>
      <c r="D18" s="73">
        <v>1.91</v>
      </c>
      <c r="F18" s="75"/>
    </row>
    <row r="19" spans="1:6">
      <c r="A19" s="69">
        <f t="shared" si="0"/>
        <v>16</v>
      </c>
      <c r="B19" s="74" t="s">
        <v>69</v>
      </c>
      <c r="C19" s="71">
        <v>0.54</v>
      </c>
      <c r="D19" s="71"/>
      <c r="F19" s="75"/>
    </row>
    <row r="20" spans="1:6" ht="18" customHeight="1">
      <c r="A20" s="69">
        <f t="shared" si="0"/>
        <v>17</v>
      </c>
      <c r="B20" s="74" t="s">
        <v>77</v>
      </c>
      <c r="C20" s="71">
        <v>0.43</v>
      </c>
      <c r="D20" s="71">
        <v>0.43</v>
      </c>
    </row>
    <row r="21" spans="1:6" ht="31.5">
      <c r="A21" s="69">
        <f t="shared" si="0"/>
        <v>18</v>
      </c>
      <c r="B21" s="74" t="s">
        <v>78</v>
      </c>
      <c r="C21" s="71">
        <v>0.38</v>
      </c>
      <c r="D21" s="71">
        <v>0.38</v>
      </c>
    </row>
    <row r="22" spans="1:6">
      <c r="A22" s="69">
        <f t="shared" si="0"/>
        <v>19</v>
      </c>
      <c r="B22" s="74" t="s">
        <v>70</v>
      </c>
      <c r="C22" s="71">
        <v>0.27</v>
      </c>
      <c r="D22" s="71">
        <v>0.27</v>
      </c>
    </row>
    <row r="23" spans="1:6">
      <c r="A23" s="69">
        <f t="shared" si="0"/>
        <v>20</v>
      </c>
      <c r="B23" s="74" t="s">
        <v>71</v>
      </c>
      <c r="C23" s="71">
        <v>0.02</v>
      </c>
      <c r="D23" s="71">
        <v>0.02</v>
      </c>
    </row>
    <row r="24" spans="1:6">
      <c r="A24" s="69">
        <f t="shared" si="0"/>
        <v>21</v>
      </c>
      <c r="B24" s="74" t="s">
        <v>35</v>
      </c>
      <c r="C24" s="71">
        <v>3.9617123591981813</v>
      </c>
      <c r="D24" s="71">
        <v>3.9617123591981813</v>
      </c>
    </row>
    <row r="25" spans="1:6">
      <c r="A25" s="69">
        <f t="shared" si="0"/>
        <v>22</v>
      </c>
      <c r="B25" s="74" t="s">
        <v>37</v>
      </c>
      <c r="C25" s="73">
        <v>1.68</v>
      </c>
      <c r="D25" s="73">
        <v>1.68</v>
      </c>
    </row>
    <row r="26" spans="1:6">
      <c r="A26" s="69">
        <f t="shared" si="0"/>
        <v>23</v>
      </c>
      <c r="B26" s="74" t="s">
        <v>38</v>
      </c>
      <c r="C26" s="73">
        <v>0.23</v>
      </c>
      <c r="D26" s="73">
        <v>0.23</v>
      </c>
    </row>
    <row r="27" spans="1:6">
      <c r="A27" s="69">
        <f t="shared" si="0"/>
        <v>24</v>
      </c>
      <c r="B27" s="74" t="s">
        <v>40</v>
      </c>
      <c r="C27" s="73">
        <v>1.33</v>
      </c>
      <c r="D27" s="73">
        <v>1.33</v>
      </c>
    </row>
    <row r="28" spans="1:6">
      <c r="A28" s="69">
        <f t="shared" si="0"/>
        <v>25</v>
      </c>
      <c r="B28" s="77" t="s">
        <v>41</v>
      </c>
      <c r="C28" s="78">
        <v>4.55</v>
      </c>
      <c r="D28" s="78">
        <v>4.55</v>
      </c>
    </row>
    <row r="29" spans="1:6">
      <c r="A29" s="76"/>
      <c r="B29" s="79" t="s">
        <v>72</v>
      </c>
      <c r="C29" s="80">
        <f>SUM(C4:C28)</f>
        <v>19.461712359198181</v>
      </c>
      <c r="D29" s="80">
        <f>SUM(D4:D28)</f>
        <v>18.921712359198182</v>
      </c>
    </row>
    <row r="30" spans="1:6" ht="31.5">
      <c r="A30" s="76"/>
      <c r="B30" s="77" t="s">
        <v>73</v>
      </c>
      <c r="C30" s="124">
        <f>C29-D29</f>
        <v>0.53999999999999915</v>
      </c>
      <c r="D30" s="125"/>
    </row>
    <row r="31" spans="1:6">
      <c r="D31" s="75"/>
    </row>
    <row r="33" spans="2:3">
      <c r="B33" s="67" t="s">
        <v>75</v>
      </c>
      <c r="C33" s="68" t="s">
        <v>76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2023-10-23T12:09:04Z</dcterms:modified>
</cp:coreProperties>
</file>